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0" windowWidth="11415" windowHeight="5715" activeTab="1"/>
  </bookViews>
  <sheets>
    <sheet name="PJCDA 2016 Projected Revenue" sheetId="1" r:id="rId1"/>
    <sheet name="PJCDA 2016 Projected Expenses" sheetId="2" r:id="rId2"/>
    <sheet name="Sheet3" sheetId="3" r:id="rId3"/>
  </sheets>
  <definedNames>
    <definedName name="_xlnm.Print_Area" localSheetId="1">'PJCDA 2016 Projected Expenses'!$A$1:$K$40</definedName>
    <definedName name="_xlnm.Print_Area" localSheetId="0">'PJCDA 2016 Projected Revenue'!$A$1:$H$40</definedName>
  </definedNames>
  <calcPr calcId="145621"/>
</workbook>
</file>

<file path=xl/calcChain.xml><?xml version="1.0" encoding="utf-8"?>
<calcChain xmlns="http://schemas.openxmlformats.org/spreadsheetml/2006/main">
  <c r="I24" i="2" l="1"/>
  <c r="H24" i="2"/>
  <c r="G24" i="2"/>
  <c r="F24" i="2"/>
  <c r="F32" i="2" s="1"/>
  <c r="D24" i="2"/>
  <c r="I22" i="2"/>
  <c r="I25" i="2"/>
  <c r="H25" i="2"/>
  <c r="J33" i="2"/>
  <c r="J29" i="2"/>
  <c r="J28" i="2"/>
  <c r="J27" i="2"/>
  <c r="J24" i="2"/>
  <c r="I23" i="2"/>
  <c r="H9" i="1"/>
  <c r="E26" i="2"/>
  <c r="E32" i="2" s="1"/>
  <c r="H32" i="2"/>
  <c r="G32" i="2"/>
  <c r="D32" i="2"/>
  <c r="J25" i="2"/>
  <c r="J23" i="2"/>
  <c r="H19" i="1"/>
  <c r="H20" i="1"/>
  <c r="H25" i="1"/>
  <c r="H26" i="1"/>
  <c r="J26" i="2" l="1"/>
  <c r="H28" i="1"/>
  <c r="J32" i="2"/>
  <c r="J34" i="2" s="1"/>
  <c r="J22" i="2" l="1"/>
  <c r="H15" i="1"/>
  <c r="H35" i="1" s="1"/>
  <c r="H37" i="1" s="1"/>
  <c r="J17" i="2"/>
  <c r="J35" i="2" s="1"/>
  <c r="H22" i="1"/>
</calcChain>
</file>

<file path=xl/sharedStrings.xml><?xml version="1.0" encoding="utf-8"?>
<sst xmlns="http://schemas.openxmlformats.org/spreadsheetml/2006/main" count="74" uniqueCount="72">
  <si>
    <t>PORT JERVIS COMMUNITY DEVELOPMENT AGENCY</t>
  </si>
  <si>
    <t>Bank Interest - All Accounts</t>
  </si>
  <si>
    <t>General Administrative Expenses</t>
  </si>
  <si>
    <t>Accountant</t>
  </si>
  <si>
    <t>Attorney</t>
  </si>
  <si>
    <t>Postage</t>
  </si>
  <si>
    <t>Office Supplies</t>
  </si>
  <si>
    <t>Computer Software/Updates/Support</t>
  </si>
  <si>
    <t>Equipment Maintenance</t>
  </si>
  <si>
    <t>Advertising</t>
  </si>
  <si>
    <t>Dues/Subscriptions</t>
  </si>
  <si>
    <t>Training/Travel</t>
  </si>
  <si>
    <t>Petty Cash</t>
  </si>
  <si>
    <t>SUB-TOTAL:</t>
  </si>
  <si>
    <t>Staff Salaries &amp; Benefits</t>
  </si>
  <si>
    <t>FICA/Medicare</t>
  </si>
  <si>
    <t>Unemployment</t>
  </si>
  <si>
    <t xml:space="preserve">Medical </t>
  </si>
  <si>
    <t>Dental</t>
  </si>
  <si>
    <t>Optical</t>
  </si>
  <si>
    <t>TOTAL - General Administrative Expenses:</t>
  </si>
  <si>
    <t xml:space="preserve">Legal </t>
  </si>
  <si>
    <t>Maintenance/Leases/Rental</t>
  </si>
  <si>
    <t>Sub-Contractor Employee</t>
  </si>
  <si>
    <t>GRAND TOTAL EXPENSES:</t>
  </si>
  <si>
    <t>Total Payroll Expenses:</t>
  </si>
  <si>
    <t>P/T Staff</t>
  </si>
  <si>
    <t>PROJECTED INCOME/REVENUES</t>
  </si>
  <si>
    <t>Sub-Total:</t>
  </si>
  <si>
    <t>Section 8 Administration</t>
  </si>
  <si>
    <t>Program Income - Revolving Loan Funds</t>
  </si>
  <si>
    <t>HUD Revolving Loans @ 20%</t>
  </si>
  <si>
    <t>NYS Revolving Loans @ 18%</t>
  </si>
  <si>
    <t>TOTAL INCOME &amp; REVENUES</t>
  </si>
  <si>
    <t>Less Projected Expenses</t>
  </si>
  <si>
    <t>Retirement</t>
  </si>
  <si>
    <t>Average Hard-To-House Fee for 12 months:</t>
  </si>
  <si>
    <t>Disability***</t>
  </si>
  <si>
    <t>Medical/Retired</t>
  </si>
  <si>
    <t>Difference / Contingency</t>
  </si>
  <si>
    <t>Approved 2016 Administrative Budget - 12/16/15</t>
  </si>
  <si>
    <t>Housing Choice Voucher Program (@ $14,915 per month x 10 mos.)</t>
  </si>
  <si>
    <t>Jan/Feb. @ $14,402 per month</t>
  </si>
  <si>
    <t>Sec. 8 Program Admin.</t>
  </si>
  <si>
    <t>Sec. 8 Family Services Coord.</t>
  </si>
  <si>
    <t>Full-time Staff</t>
  </si>
  <si>
    <t>Retiring Sec. 8 Program Admin. Thru Jan 2016</t>
  </si>
  <si>
    <t>Total</t>
  </si>
  <si>
    <t>PORT JERVIS COMMUNITY DEVELOPMENT AGENCY-Approved 2016 Administrative Budget- 12/16/15</t>
  </si>
  <si>
    <t>Sec. 8 Portabilities</t>
  </si>
  <si>
    <t>Telephone/Fax</t>
  </si>
  <si>
    <t>Bank Fee</t>
  </si>
  <si>
    <t>Small Cities CDBG Service Contracts</t>
  </si>
  <si>
    <t>City of Port Jervis</t>
  </si>
  <si>
    <t>HOPWA - June 2016</t>
  </si>
  <si>
    <t>Health Insurance Reimbursement</t>
  </si>
  <si>
    <t>Other:</t>
  </si>
  <si>
    <t>Program Delivery @ 54.00 x 10 hrs.</t>
  </si>
  <si>
    <r>
      <rPr>
        <b/>
        <sz val="10"/>
        <rFont val="Arial"/>
        <family val="2"/>
      </rPr>
      <t>Sub-Total</t>
    </r>
    <r>
      <rPr>
        <sz val="10"/>
        <rFont val="Arial"/>
        <family val="2"/>
      </rPr>
      <t>:</t>
    </r>
  </si>
  <si>
    <t>Small Cities CDBG Administration/Contracts</t>
  </si>
  <si>
    <t>FY2014: MicroEnterprises</t>
  </si>
  <si>
    <t>FY2015: AHC Rehab/Contract</t>
  </si>
  <si>
    <t>FY2014: Jersey Ave. Sewer- Contract</t>
  </si>
  <si>
    <t>*P/T Bookkeeper: $17.00/Hour x 7 hours per day x 6 days per month.</t>
  </si>
  <si>
    <t>Bookkeeper *</t>
  </si>
  <si>
    <t>**P/T Admin to Exec Director - $14.00 per hour max 19 hours per week x 44 weeks</t>
  </si>
  <si>
    <t>Base Salary</t>
  </si>
  <si>
    <t>Workmens' Comp****</t>
  </si>
  <si>
    <t>Exec Director PJCDA/Small Cities</t>
  </si>
  <si>
    <t>Admin to Exec Director ** PJCDA/Small Cities</t>
  </si>
  <si>
    <r>
      <t xml:space="preserve">*** </t>
    </r>
    <r>
      <rPr>
        <sz val="10"/>
        <rFont val="Arial"/>
      </rPr>
      <t xml:space="preserve">Disability - $5.05 per employee per month </t>
    </r>
  </si>
  <si>
    <r>
      <t xml:space="preserve">**** </t>
    </r>
    <r>
      <rPr>
        <sz val="10"/>
        <rFont val="Arial"/>
      </rPr>
      <t>Worker's compensation - Lump Sum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</si>
</sst>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3" fontId="0" fillId="0" borderId="0" xfId="0" applyNumberFormat="1"/>
    <xf numFmtId="6" fontId="2" fillId="0" borderId="0" xfId="0" applyNumberFormat="1" applyFont="1"/>
    <xf numFmtId="3" fontId="2" fillId="0" borderId="0" xfId="0" applyNumberFormat="1" applyFont="1"/>
    <xf numFmtId="6" fontId="4" fillId="0" borderId="0" xfId="0" applyNumberFormat="1" applyFont="1"/>
    <xf numFmtId="3" fontId="4" fillId="0" borderId="0" xfId="0" applyNumberFormat="1" applyFont="1"/>
    <xf numFmtId="3" fontId="6" fillId="0" borderId="0" xfId="0" applyNumberFormat="1" applyFont="1"/>
    <xf numFmtId="3" fontId="7" fillId="0" borderId="0" xfId="0" applyNumberFormat="1" applyFont="1"/>
    <xf numFmtId="0" fontId="6" fillId="0" borderId="0" xfId="0" applyFont="1"/>
    <xf numFmtId="0" fontId="8" fillId="0" borderId="0" xfId="0" applyFont="1"/>
    <xf numFmtId="3" fontId="9" fillId="0" borderId="0" xfId="0" applyNumberFormat="1" applyFont="1"/>
    <xf numFmtId="0" fontId="9" fillId="0" borderId="0" xfId="0" applyFont="1"/>
    <xf numFmtId="3" fontId="10" fillId="0" borderId="0" xfId="0" applyNumberFormat="1" applyFont="1"/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" fontId="4" fillId="0" borderId="0" xfId="0" applyNumberFormat="1" applyFont="1" applyAlignment="1">
      <alignment horizontal="left"/>
    </xf>
    <xf numFmtId="3" fontId="9" fillId="2" borderId="0" xfId="0" applyNumberFormat="1" applyFont="1" applyFill="1"/>
    <xf numFmtId="164" fontId="9" fillId="0" borderId="0" xfId="0" applyNumberFormat="1" applyFont="1" applyAlignment="1"/>
    <xf numFmtId="0" fontId="0" fillId="0" borderId="0" xfId="0" applyNumberFormat="1" applyAlignment="1">
      <alignment horizontal="left"/>
    </xf>
    <xf numFmtId="165" fontId="7" fillId="0" borderId="0" xfId="0" applyNumberFormat="1" applyFont="1"/>
    <xf numFmtId="4" fontId="2" fillId="0" borderId="0" xfId="0" applyNumberFormat="1" applyFont="1"/>
    <xf numFmtId="0" fontId="4" fillId="3" borderId="0" xfId="0" applyFont="1" applyFill="1"/>
    <xf numFmtId="3" fontId="6" fillId="3" borderId="0" xfId="0" applyNumberFormat="1" applyFont="1" applyFill="1"/>
    <xf numFmtId="0" fontId="0" fillId="3" borderId="0" xfId="0" applyFill="1"/>
    <xf numFmtId="0" fontId="4" fillId="0" borderId="1" xfId="0" applyFont="1" applyBorder="1"/>
    <xf numFmtId="164" fontId="4" fillId="0" borderId="0" xfId="1" applyNumberFormat="1" applyFont="1"/>
    <xf numFmtId="164" fontId="4" fillId="0" borderId="1" xfId="1" applyNumberFormat="1" applyFont="1" applyBorder="1"/>
    <xf numFmtId="164" fontId="2" fillId="0" borderId="0" xfId="1" applyNumberFormat="1" applyFont="1"/>
    <xf numFmtId="0" fontId="2" fillId="0" borderId="1" xfId="0" applyFont="1" applyBorder="1"/>
    <xf numFmtId="0" fontId="0" fillId="0" borderId="0" xfId="0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1"/>
  <sheetViews>
    <sheetView workbookViewId="0">
      <selection sqref="A1:H4"/>
    </sheetView>
  </sheetViews>
  <sheetFormatPr defaultColWidth="8.85546875" defaultRowHeight="12.75" x14ac:dyDescent="0.2"/>
  <cols>
    <col min="1" max="6" width="8.85546875" style="3"/>
    <col min="7" max="7" width="7.5703125" style="3" customWidth="1"/>
    <col min="8" max="8" width="12.42578125" style="28" bestFit="1" customWidth="1"/>
    <col min="9" max="9" width="0.140625" style="3" customWidth="1"/>
    <col min="10" max="16384" width="8.85546875" style="3"/>
  </cols>
  <sheetData>
    <row r="1" spans="1:10" x14ac:dyDescent="0.2">
      <c r="A1" s="1" t="s">
        <v>0</v>
      </c>
    </row>
    <row r="2" spans="1:10" x14ac:dyDescent="0.2">
      <c r="A2" s="1" t="s">
        <v>40</v>
      </c>
    </row>
    <row r="4" spans="1:10" x14ac:dyDescent="0.2">
      <c r="A4" s="2" t="s">
        <v>27</v>
      </c>
    </row>
    <row r="5" spans="1:10" x14ac:dyDescent="0.2">
      <c r="A5" s="2"/>
    </row>
    <row r="6" spans="1:10" x14ac:dyDescent="0.2">
      <c r="A6" s="2" t="s">
        <v>52</v>
      </c>
    </row>
    <row r="7" spans="1:10" x14ac:dyDescent="0.2">
      <c r="A7" s="3" t="s">
        <v>53</v>
      </c>
      <c r="H7" s="28">
        <v>88000</v>
      </c>
    </row>
    <row r="8" spans="1:10" x14ac:dyDescent="0.2">
      <c r="A8" s="27" t="s">
        <v>54</v>
      </c>
      <c r="B8" s="27"/>
      <c r="C8" s="27"/>
      <c r="D8" s="27"/>
      <c r="E8" s="27"/>
      <c r="F8" s="27"/>
      <c r="G8" s="27"/>
      <c r="H8" s="29">
        <v>7500</v>
      </c>
    </row>
    <row r="9" spans="1:10" x14ac:dyDescent="0.2">
      <c r="A9" s="1" t="s">
        <v>28</v>
      </c>
      <c r="H9" s="30">
        <f>SUM(H7:H8)</f>
        <v>95500</v>
      </c>
    </row>
    <row r="11" spans="1:10" x14ac:dyDescent="0.2">
      <c r="A11" s="2" t="s">
        <v>59</v>
      </c>
    </row>
    <row r="12" spans="1:10" x14ac:dyDescent="0.2">
      <c r="A12" s="3" t="s">
        <v>62</v>
      </c>
      <c r="H12" s="28">
        <v>27000</v>
      </c>
      <c r="J12" s="7"/>
    </row>
    <row r="13" spans="1:10" x14ac:dyDescent="0.2">
      <c r="A13" s="3" t="s">
        <v>60</v>
      </c>
      <c r="H13" s="28">
        <v>10000</v>
      </c>
      <c r="J13" s="7"/>
    </row>
    <row r="14" spans="1:10" x14ac:dyDescent="0.2">
      <c r="A14" s="27" t="s">
        <v>61</v>
      </c>
      <c r="B14" s="27"/>
      <c r="C14" s="27"/>
      <c r="D14" s="27"/>
      <c r="E14" s="27"/>
      <c r="F14" s="27"/>
      <c r="G14" s="27"/>
      <c r="H14" s="29">
        <v>12000</v>
      </c>
      <c r="J14" s="7"/>
    </row>
    <row r="15" spans="1:10" x14ac:dyDescent="0.2">
      <c r="A15" s="1" t="s">
        <v>28</v>
      </c>
      <c r="H15" s="30">
        <f>SUM(H12:H14)</f>
        <v>49000</v>
      </c>
      <c r="J15" s="5"/>
    </row>
    <row r="16" spans="1:10" x14ac:dyDescent="0.2">
      <c r="A16" s="1"/>
      <c r="H16" s="30"/>
      <c r="J16" s="5"/>
    </row>
    <row r="17" spans="1:256" x14ac:dyDescent="0.2">
      <c r="H17" s="30"/>
      <c r="J17" s="5"/>
    </row>
    <row r="18" spans="1:256" x14ac:dyDescent="0.2">
      <c r="A18" s="2" t="s">
        <v>30</v>
      </c>
      <c r="B18" s="2"/>
      <c r="C18" s="2"/>
      <c r="D18" s="2"/>
      <c r="J18" s="6"/>
    </row>
    <row r="19" spans="1:256" x14ac:dyDescent="0.2">
      <c r="A19" s="3" t="s">
        <v>31</v>
      </c>
      <c r="H19" s="28">
        <f>774.21*12</f>
        <v>9290.52</v>
      </c>
    </row>
    <row r="20" spans="1:256" x14ac:dyDescent="0.2">
      <c r="A20" s="3" t="s">
        <v>32</v>
      </c>
      <c r="H20" s="28">
        <f>2053.61*12</f>
        <v>24643.32</v>
      </c>
      <c r="I20" s="8"/>
      <c r="J20" s="8"/>
    </row>
    <row r="21" spans="1:256" x14ac:dyDescent="0.2">
      <c r="A21" s="27" t="s">
        <v>57</v>
      </c>
      <c r="B21" s="27"/>
      <c r="C21" s="27"/>
      <c r="D21" s="27"/>
      <c r="E21" s="27"/>
      <c r="F21" s="27"/>
      <c r="G21" s="27"/>
      <c r="H21" s="29">
        <v>540</v>
      </c>
      <c r="I21" s="8"/>
      <c r="J21" s="8"/>
    </row>
    <row r="22" spans="1:256" x14ac:dyDescent="0.2">
      <c r="A22" s="3" t="s">
        <v>58</v>
      </c>
      <c r="H22" s="30">
        <f>SUM(H19:H21)</f>
        <v>34473.839999999997</v>
      </c>
      <c r="I22" s="8">
        <v>17865</v>
      </c>
      <c r="J22" s="8"/>
    </row>
    <row r="23" spans="1:256" x14ac:dyDescent="0.2">
      <c r="J23" s="7"/>
    </row>
    <row r="24" spans="1:256" x14ac:dyDescent="0.2">
      <c r="A24" s="2" t="s">
        <v>29</v>
      </c>
      <c r="J24" s="7"/>
    </row>
    <row r="25" spans="1:256" x14ac:dyDescent="0.2">
      <c r="A25" s="3" t="s">
        <v>41</v>
      </c>
      <c r="E25" s="1"/>
      <c r="H25" s="28">
        <f>14915*10</f>
        <v>149150</v>
      </c>
      <c r="J25" s="7"/>
    </row>
    <row r="26" spans="1:256" x14ac:dyDescent="0.2">
      <c r="B26" s="3" t="s">
        <v>42</v>
      </c>
      <c r="E26" s="1"/>
      <c r="H26" s="28">
        <f>14402*2</f>
        <v>28804</v>
      </c>
      <c r="J26" s="7"/>
    </row>
    <row r="27" spans="1:256" x14ac:dyDescent="0.2">
      <c r="A27" s="27" t="s">
        <v>36</v>
      </c>
      <c r="B27" s="27"/>
      <c r="C27" s="27"/>
      <c r="D27" s="27"/>
      <c r="E27" s="31"/>
      <c r="F27" s="27"/>
      <c r="G27" s="27"/>
      <c r="H27" s="29">
        <v>1800</v>
      </c>
      <c r="J27" s="5"/>
      <c r="IV27" s="8"/>
    </row>
    <row r="28" spans="1:256" x14ac:dyDescent="0.2">
      <c r="A28" s="1" t="s">
        <v>28</v>
      </c>
      <c r="B28" s="1"/>
      <c r="G28" s="5"/>
      <c r="H28" s="30">
        <f>SUM(H25:H27)</f>
        <v>179754</v>
      </c>
      <c r="J28" s="5"/>
    </row>
    <row r="29" spans="1:256" x14ac:dyDescent="0.2">
      <c r="A29" s="1"/>
      <c r="B29" s="1"/>
      <c r="G29" s="5"/>
      <c r="H29" s="30"/>
      <c r="J29" s="5"/>
    </row>
    <row r="30" spans="1:256" x14ac:dyDescent="0.2">
      <c r="A30" s="2" t="s">
        <v>56</v>
      </c>
      <c r="J30" s="8"/>
    </row>
    <row r="31" spans="1:256" x14ac:dyDescent="0.2">
      <c r="A31" s="3" t="s">
        <v>55</v>
      </c>
      <c r="B31" s="1"/>
      <c r="G31" s="6"/>
      <c r="H31" s="30">
        <v>11465</v>
      </c>
      <c r="J31" s="6"/>
    </row>
    <row r="32" spans="1:256" x14ac:dyDescent="0.2">
      <c r="B32" s="1"/>
      <c r="G32" s="6"/>
      <c r="H32" s="30"/>
      <c r="J32" s="6"/>
    </row>
    <row r="33" spans="1:10" s="2" customFormat="1" x14ac:dyDescent="0.2">
      <c r="A33" s="2" t="s">
        <v>1</v>
      </c>
      <c r="H33" s="30">
        <v>100</v>
      </c>
    </row>
    <row r="34" spans="1:10" s="2" customFormat="1" x14ac:dyDescent="0.2">
      <c r="H34" s="30"/>
    </row>
    <row r="35" spans="1:10" x14ac:dyDescent="0.2">
      <c r="A35" s="1" t="s">
        <v>33</v>
      </c>
      <c r="H35" s="30">
        <f>SUM(H9,H15,H22,H28,H31,H33)</f>
        <v>370292.83999999997</v>
      </c>
      <c r="J35" s="8"/>
    </row>
    <row r="36" spans="1:10" x14ac:dyDescent="0.2">
      <c r="A36" s="1" t="s">
        <v>34</v>
      </c>
      <c r="H36" s="30">
        <v>310416</v>
      </c>
      <c r="J36" s="8"/>
    </row>
    <row r="37" spans="1:10" x14ac:dyDescent="0.2">
      <c r="A37" s="1" t="s">
        <v>39</v>
      </c>
      <c r="H37" s="30">
        <f>H35-H36</f>
        <v>59876.839999999967</v>
      </c>
      <c r="J37" s="8"/>
    </row>
    <row r="38" spans="1:10" x14ac:dyDescent="0.2">
      <c r="A38" s="1"/>
      <c r="J38" s="6"/>
    </row>
    <row r="39" spans="1:10" x14ac:dyDescent="0.2">
      <c r="A39" s="1"/>
      <c r="B39" s="1"/>
      <c r="G39" s="6"/>
      <c r="J39" s="6"/>
    </row>
    <row r="40" spans="1:10" x14ac:dyDescent="0.2">
      <c r="B40" s="1"/>
      <c r="G40" s="6"/>
      <c r="J40" s="6"/>
    </row>
    <row r="41" spans="1:10" x14ac:dyDescent="0.2">
      <c r="A41" s="2"/>
      <c r="J41" s="6"/>
    </row>
    <row r="42" spans="1:10" x14ac:dyDescent="0.2">
      <c r="A42" s="1"/>
      <c r="J42" s="6"/>
    </row>
    <row r="43" spans="1:10" x14ac:dyDescent="0.2">
      <c r="J43" s="8"/>
    </row>
    <row r="46" spans="1:10" x14ac:dyDescent="0.2">
      <c r="J46" s="8"/>
    </row>
    <row r="47" spans="1:10" x14ac:dyDescent="0.2">
      <c r="J47" s="8"/>
    </row>
    <row r="48" spans="1:10" x14ac:dyDescent="0.2">
      <c r="B48" s="1"/>
      <c r="G48" s="6"/>
      <c r="J48" s="6"/>
    </row>
    <row r="49" spans="1:10" x14ac:dyDescent="0.2">
      <c r="A49" s="1"/>
      <c r="J49" s="5"/>
    </row>
    <row r="51" spans="1:10" x14ac:dyDescent="0.2">
      <c r="B51" s="1"/>
      <c r="G51" s="5"/>
      <c r="J51" s="5"/>
    </row>
  </sheetData>
  <phoneticPr fontId="5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K39"/>
  <sheetViews>
    <sheetView tabSelected="1" workbookViewId="0">
      <selection activeCell="N10" sqref="N10"/>
    </sheetView>
  </sheetViews>
  <sheetFormatPr defaultRowHeight="12.75" x14ac:dyDescent="0.2"/>
  <cols>
    <col min="4" max="4" width="12.42578125" bestFit="1" customWidth="1"/>
    <col min="5" max="5" width="12.42578125" customWidth="1"/>
    <col min="6" max="6" width="13.42578125" customWidth="1"/>
    <col min="7" max="7" width="14.7109375" customWidth="1"/>
    <col min="8" max="8" width="12" bestFit="1" customWidth="1"/>
    <col min="9" max="9" width="13.7109375" bestFit="1" customWidth="1"/>
    <col min="10" max="10" width="12.42578125" bestFit="1" customWidth="1"/>
  </cols>
  <sheetData>
    <row r="1" spans="1:11" s="12" customFormat="1" x14ac:dyDescent="0.2">
      <c r="A1" t="s">
        <v>48</v>
      </c>
      <c r="B1"/>
      <c r="C1"/>
      <c r="D1"/>
      <c r="E1"/>
      <c r="F1"/>
      <c r="G1"/>
      <c r="H1"/>
      <c r="I1"/>
      <c r="J1"/>
      <c r="K1"/>
    </row>
    <row r="2" spans="1:11" x14ac:dyDescent="0.2">
      <c r="A2" t="s">
        <v>2</v>
      </c>
    </row>
    <row r="3" spans="1:11" x14ac:dyDescent="0.2">
      <c r="A3" t="s">
        <v>49</v>
      </c>
      <c r="J3">
        <v>2100</v>
      </c>
    </row>
    <row r="4" spans="1:11" x14ac:dyDescent="0.2">
      <c r="A4" t="s">
        <v>3</v>
      </c>
      <c r="J4">
        <v>6000</v>
      </c>
    </row>
    <row r="5" spans="1:11" x14ac:dyDescent="0.2">
      <c r="A5" t="s">
        <v>4</v>
      </c>
      <c r="J5">
        <v>7000</v>
      </c>
    </row>
    <row r="6" spans="1:11" x14ac:dyDescent="0.2">
      <c r="A6" t="s">
        <v>21</v>
      </c>
      <c r="J6">
        <v>0</v>
      </c>
    </row>
    <row r="7" spans="1:11" x14ac:dyDescent="0.2">
      <c r="A7" t="s">
        <v>50</v>
      </c>
      <c r="J7">
        <v>1260</v>
      </c>
    </row>
    <row r="8" spans="1:11" x14ac:dyDescent="0.2">
      <c r="A8" t="s">
        <v>5</v>
      </c>
      <c r="J8">
        <v>4100</v>
      </c>
    </row>
    <row r="9" spans="1:11" x14ac:dyDescent="0.2">
      <c r="A9" t="s">
        <v>6</v>
      </c>
      <c r="J9">
        <v>4000</v>
      </c>
    </row>
    <row r="10" spans="1:11" x14ac:dyDescent="0.2">
      <c r="A10" t="s">
        <v>7</v>
      </c>
      <c r="J10">
        <v>13156</v>
      </c>
    </row>
    <row r="11" spans="1:11" x14ac:dyDescent="0.2">
      <c r="A11" t="s">
        <v>8</v>
      </c>
      <c r="B11" t="s">
        <v>22</v>
      </c>
      <c r="J11">
        <v>1450</v>
      </c>
    </row>
    <row r="12" spans="1:11" x14ac:dyDescent="0.2">
      <c r="A12" t="s">
        <v>9</v>
      </c>
      <c r="J12">
        <v>300</v>
      </c>
    </row>
    <row r="13" spans="1:11" x14ac:dyDescent="0.2">
      <c r="A13" t="s">
        <v>10</v>
      </c>
      <c r="J13">
        <v>400</v>
      </c>
    </row>
    <row r="14" spans="1:11" x14ac:dyDescent="0.2">
      <c r="A14" t="s">
        <v>11</v>
      </c>
      <c r="J14">
        <v>8000</v>
      </c>
    </row>
    <row r="15" spans="1:11" x14ac:dyDescent="0.2">
      <c r="A15" t="s">
        <v>12</v>
      </c>
      <c r="J15">
        <v>1000</v>
      </c>
    </row>
    <row r="16" spans="1:11" x14ac:dyDescent="0.2">
      <c r="A16" t="s">
        <v>51</v>
      </c>
      <c r="J16">
        <v>50</v>
      </c>
    </row>
    <row r="17" spans="1:11" x14ac:dyDescent="0.2">
      <c r="A17" t="s">
        <v>20</v>
      </c>
      <c r="J17">
        <f>SUM(J4:J15)</f>
        <v>46666</v>
      </c>
    </row>
    <row r="20" spans="1:11" ht="24.6" customHeight="1" x14ac:dyDescent="0.2">
      <c r="A20" t="s">
        <v>14</v>
      </c>
      <c r="D20" s="32" t="s">
        <v>45</v>
      </c>
      <c r="E20" s="32"/>
      <c r="F20" s="32"/>
      <c r="G20" s="32"/>
      <c r="H20" s="32" t="s">
        <v>26</v>
      </c>
      <c r="I20" s="32"/>
    </row>
    <row r="21" spans="1:11" ht="60" customHeight="1" x14ac:dyDescent="0.2">
      <c r="D21" t="s">
        <v>68</v>
      </c>
      <c r="E21" t="s">
        <v>46</v>
      </c>
      <c r="F21" t="s">
        <v>43</v>
      </c>
      <c r="G21" t="s">
        <v>44</v>
      </c>
      <c r="H21" t="s">
        <v>64</v>
      </c>
      <c r="I21" t="s">
        <v>69</v>
      </c>
      <c r="J21" t="s">
        <v>47</v>
      </c>
    </row>
    <row r="22" spans="1:11" x14ac:dyDescent="0.2">
      <c r="A22" t="s">
        <v>66</v>
      </c>
      <c r="D22">
        <v>66000</v>
      </c>
      <c r="E22">
        <v>3816</v>
      </c>
      <c r="F22">
        <v>40000</v>
      </c>
      <c r="G22">
        <v>26390</v>
      </c>
      <c r="H22">
        <v>9792</v>
      </c>
      <c r="I22">
        <f>(14*19)*44</f>
        <v>11704</v>
      </c>
      <c r="J22">
        <f>SUM(D22:H22)</f>
        <v>145998</v>
      </c>
    </row>
    <row r="23" spans="1:11" x14ac:dyDescent="0.2">
      <c r="A23" t="s">
        <v>35</v>
      </c>
      <c r="D23">
        <v>11771</v>
      </c>
      <c r="E23">
        <v>775</v>
      </c>
      <c r="F23">
        <v>10091</v>
      </c>
      <c r="G23">
        <v>7272.72</v>
      </c>
      <c r="H23">
        <v>0</v>
      </c>
      <c r="I23">
        <f>I22*0.21</f>
        <v>2457.8399999999997</v>
      </c>
      <c r="J23">
        <f>SUM(D23:H23)</f>
        <v>29909.72</v>
      </c>
    </row>
    <row r="24" spans="1:11" x14ac:dyDescent="0.2">
      <c r="A24" t="s">
        <v>37</v>
      </c>
      <c r="D24">
        <f>5.05*12</f>
        <v>60.599999999999994</v>
      </c>
      <c r="E24">
        <v>5.05</v>
      </c>
      <c r="F24">
        <f t="shared" ref="F24:I24" si="0">5.05*12</f>
        <v>60.599999999999994</v>
      </c>
      <c r="G24">
        <f t="shared" si="0"/>
        <v>60.599999999999994</v>
      </c>
      <c r="H24">
        <f t="shared" si="0"/>
        <v>60.599999999999994</v>
      </c>
      <c r="I24">
        <f t="shared" si="0"/>
        <v>60.599999999999994</v>
      </c>
      <c r="J24">
        <f>SUM(D24:I24)</f>
        <v>308.04999999999995</v>
      </c>
    </row>
    <row r="25" spans="1:11" x14ac:dyDescent="0.2">
      <c r="A25" t="s">
        <v>15</v>
      </c>
      <c r="D25">
        <v>3794</v>
      </c>
      <c r="E25">
        <v>292</v>
      </c>
      <c r="F25">
        <v>3060</v>
      </c>
      <c r="G25">
        <v>2019</v>
      </c>
      <c r="H25">
        <f>H22*0.0765</f>
        <v>749.08799999999997</v>
      </c>
      <c r="I25">
        <f>I22*0.0765</f>
        <v>895.35599999999999</v>
      </c>
      <c r="J25">
        <f>SUM(D25:H25)</f>
        <v>9914.0879999999997</v>
      </c>
    </row>
    <row r="26" spans="1:11" x14ac:dyDescent="0.2">
      <c r="A26" t="s">
        <v>17</v>
      </c>
      <c r="D26">
        <v>10188</v>
      </c>
      <c r="E26">
        <f>10188/12</f>
        <v>849</v>
      </c>
      <c r="F26">
        <v>19684</v>
      </c>
      <c r="G26">
        <v>19648</v>
      </c>
      <c r="H26">
        <v>0</v>
      </c>
      <c r="I26">
        <v>0</v>
      </c>
      <c r="J26">
        <f>SUM(D26:I26)</f>
        <v>50369</v>
      </c>
    </row>
    <row r="27" spans="1:11" x14ac:dyDescent="0.2">
      <c r="A27" t="s">
        <v>38</v>
      </c>
      <c r="D27">
        <v>10188</v>
      </c>
      <c r="E27">
        <v>0</v>
      </c>
      <c r="F27">
        <v>0</v>
      </c>
      <c r="G27">
        <v>0</v>
      </c>
      <c r="H27">
        <v>0</v>
      </c>
      <c r="I27">
        <v>0</v>
      </c>
      <c r="J27">
        <f>SUM(D27:I27)</f>
        <v>10188</v>
      </c>
    </row>
    <row r="28" spans="1:11" x14ac:dyDescent="0.2">
      <c r="A28" t="s">
        <v>18</v>
      </c>
      <c r="D28">
        <v>408</v>
      </c>
      <c r="F28">
        <v>408</v>
      </c>
      <c r="G28">
        <v>408</v>
      </c>
      <c r="H28">
        <v>0</v>
      </c>
      <c r="I28">
        <v>0</v>
      </c>
      <c r="J28">
        <f>SUM(D28:I28)</f>
        <v>1224</v>
      </c>
    </row>
    <row r="29" spans="1:11" x14ac:dyDescent="0.2">
      <c r="A29" t="s">
        <v>19</v>
      </c>
      <c r="D29">
        <v>100</v>
      </c>
      <c r="F29">
        <v>100</v>
      </c>
      <c r="G29">
        <v>100</v>
      </c>
      <c r="H29">
        <v>0</v>
      </c>
      <c r="I29">
        <v>0</v>
      </c>
      <c r="J29">
        <f>SUM(D29:I29)</f>
        <v>300</v>
      </c>
    </row>
    <row r="30" spans="1:11" x14ac:dyDescent="0.2">
      <c r="A30" t="s">
        <v>16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1900</v>
      </c>
    </row>
    <row r="31" spans="1:11" s="3" customFormat="1" x14ac:dyDescent="0.2">
      <c r="A31" t="s">
        <v>67</v>
      </c>
      <c r="B31"/>
      <c r="C31"/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1400</v>
      </c>
      <c r="K31"/>
    </row>
    <row r="32" spans="1:11" x14ac:dyDescent="0.2">
      <c r="A32" t="s">
        <v>13</v>
      </c>
      <c r="D32">
        <f>SUM(D22:D31)</f>
        <v>102509.6</v>
      </c>
      <c r="E32">
        <f t="shared" ref="E32:H32" si="1">SUM(E22:E31)</f>
        <v>5737.05</v>
      </c>
      <c r="F32">
        <f t="shared" si="1"/>
        <v>73403.600000000006</v>
      </c>
      <c r="G32">
        <f t="shared" si="1"/>
        <v>55898.32</v>
      </c>
      <c r="H32">
        <f t="shared" si="1"/>
        <v>10601.688</v>
      </c>
      <c r="I32">
        <v>0</v>
      </c>
      <c r="J32">
        <f>SUM(D32:H32)</f>
        <v>248150.258</v>
      </c>
    </row>
    <row r="33" spans="1:10" x14ac:dyDescent="0.2">
      <c r="A33" t="s">
        <v>23</v>
      </c>
      <c r="H33">
        <v>15600</v>
      </c>
      <c r="J33">
        <f>SUM(D33:I33)</f>
        <v>15600</v>
      </c>
    </row>
    <row r="34" spans="1:10" x14ac:dyDescent="0.2">
      <c r="A34" t="s">
        <v>25</v>
      </c>
      <c r="J34">
        <f>J32+J33</f>
        <v>263750.25800000003</v>
      </c>
    </row>
    <row r="35" spans="1:10" x14ac:dyDescent="0.2">
      <c r="A35" t="s">
        <v>24</v>
      </c>
      <c r="J35">
        <f>J34+J17</f>
        <v>310416.25800000003</v>
      </c>
    </row>
    <row r="36" spans="1:10" x14ac:dyDescent="0.2">
      <c r="A36" t="s">
        <v>63</v>
      </c>
    </row>
    <row r="37" spans="1:10" x14ac:dyDescent="0.2">
      <c r="A37" t="s">
        <v>65</v>
      </c>
    </row>
    <row r="38" spans="1:10" x14ac:dyDescent="0.2">
      <c r="A38" t="s">
        <v>70</v>
      </c>
    </row>
    <row r="39" spans="1:10" x14ac:dyDescent="0.2">
      <c r="A39" t="s">
        <v>71</v>
      </c>
    </row>
  </sheetData>
  <mergeCells count="2">
    <mergeCell ref="D20:G20"/>
    <mergeCell ref="H20:I20"/>
  </mergeCells>
  <phoneticPr fontId="5" type="noConversion"/>
  <pageMargins left="0.75" right="0.75" top="0.25" bottom="0.2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workbookViewId="0">
      <selection activeCell="E18" sqref="E18"/>
    </sheetView>
  </sheetViews>
  <sheetFormatPr defaultRowHeight="12.75" x14ac:dyDescent="0.2"/>
  <cols>
    <col min="8" max="8" width="9.85546875" customWidth="1"/>
  </cols>
  <sheetData>
    <row r="1" spans="1:18" x14ac:dyDescent="0.2">
      <c r="A1" s="2"/>
      <c r="B1" s="2"/>
      <c r="C1" s="2"/>
      <c r="D1" s="2"/>
      <c r="E1" s="12"/>
      <c r="F1" s="12"/>
      <c r="G1" s="12"/>
      <c r="H1" s="12"/>
      <c r="I1" s="12"/>
      <c r="K1" s="2"/>
      <c r="L1" s="3"/>
      <c r="M1" s="3"/>
      <c r="N1" s="3"/>
      <c r="O1" s="3"/>
      <c r="R1" s="7"/>
    </row>
    <row r="2" spans="1:18" x14ac:dyDescent="0.2">
      <c r="A2" s="2"/>
      <c r="B2" s="2"/>
      <c r="C2" s="2"/>
      <c r="D2" s="2"/>
      <c r="E2" s="12"/>
      <c r="F2" s="12"/>
      <c r="G2" s="12"/>
      <c r="H2" s="12"/>
      <c r="I2" s="12"/>
      <c r="K2" s="2"/>
      <c r="L2" s="3"/>
      <c r="M2" s="3"/>
      <c r="N2" s="3"/>
      <c r="O2" s="3"/>
      <c r="R2" s="7"/>
    </row>
    <row r="3" spans="1:18" x14ac:dyDescent="0.2">
      <c r="A3" s="1"/>
      <c r="B3" s="1"/>
      <c r="C3" s="1"/>
      <c r="D3" s="1"/>
      <c r="K3" s="3"/>
      <c r="L3" s="3"/>
      <c r="M3" s="3"/>
      <c r="N3" s="3"/>
      <c r="O3" s="1"/>
      <c r="P3" s="4"/>
      <c r="R3" s="7"/>
    </row>
    <row r="4" spans="1:18" ht="14.25" x14ac:dyDescent="0.2">
      <c r="G4" s="4"/>
      <c r="H4" s="9"/>
      <c r="I4" s="13"/>
      <c r="K4" s="3"/>
      <c r="L4" s="3"/>
      <c r="M4" s="3"/>
      <c r="N4" s="3"/>
      <c r="O4" s="1"/>
      <c r="P4" s="9"/>
      <c r="R4" s="5"/>
    </row>
    <row r="5" spans="1:18" ht="14.25" x14ac:dyDescent="0.2">
      <c r="G5" s="4"/>
      <c r="H5" s="9"/>
      <c r="I5" s="13"/>
      <c r="K5" s="3"/>
      <c r="L5" s="1"/>
      <c r="M5" s="3"/>
      <c r="N5" s="3"/>
      <c r="P5" s="9"/>
      <c r="R5" s="5"/>
    </row>
    <row r="6" spans="1:18" ht="15" x14ac:dyDescent="0.25">
      <c r="G6" s="4"/>
      <c r="H6" s="9"/>
      <c r="I6" s="14"/>
      <c r="K6" s="1"/>
      <c r="L6" s="3"/>
      <c r="M6" s="3"/>
      <c r="N6" s="3"/>
      <c r="P6" s="10"/>
    </row>
    <row r="7" spans="1:18" ht="14.25" x14ac:dyDescent="0.2">
      <c r="G7" s="4"/>
      <c r="H7" s="9"/>
      <c r="I7" s="13"/>
    </row>
    <row r="8" spans="1:18" ht="14.25" x14ac:dyDescent="0.2">
      <c r="G8" s="4"/>
      <c r="H8" s="9"/>
      <c r="I8" s="13"/>
    </row>
    <row r="9" spans="1:18" ht="14.25" x14ac:dyDescent="0.2">
      <c r="G9" s="4"/>
      <c r="H9" s="9"/>
      <c r="I9" s="13"/>
    </row>
    <row r="10" spans="1:18" ht="14.25" x14ac:dyDescent="0.2">
      <c r="G10" s="15"/>
      <c r="H10" s="9"/>
      <c r="I10" s="19"/>
    </row>
    <row r="11" spans="1:18" ht="14.25" x14ac:dyDescent="0.2">
      <c r="G11" s="4"/>
      <c r="H11" s="9"/>
      <c r="I11" s="13"/>
    </row>
    <row r="12" spans="1:18" ht="14.25" x14ac:dyDescent="0.2">
      <c r="G12" s="4"/>
      <c r="H12" s="9"/>
      <c r="I12" s="14"/>
    </row>
    <row r="13" spans="1:18" ht="14.25" x14ac:dyDescent="0.2">
      <c r="G13" s="4"/>
      <c r="H13" s="9"/>
      <c r="I13" s="13"/>
    </row>
    <row r="14" spans="1:18" ht="14.25" x14ac:dyDescent="0.2">
      <c r="G14" s="4"/>
      <c r="H14" s="9"/>
      <c r="I14" s="14"/>
    </row>
    <row r="15" spans="1:18" ht="14.25" x14ac:dyDescent="0.2">
      <c r="G15" s="15"/>
      <c r="H15" s="9"/>
      <c r="I15" s="14"/>
    </row>
    <row r="16" spans="1:18" ht="14.25" x14ac:dyDescent="0.2">
      <c r="G16" s="15"/>
      <c r="H16" s="9"/>
      <c r="I16" s="13"/>
    </row>
    <row r="17" spans="1:9" ht="15" x14ac:dyDescent="0.25">
      <c r="G17" s="6"/>
      <c r="H17" s="10"/>
      <c r="I17" s="13"/>
    </row>
    <row r="18" spans="1:9" ht="15" x14ac:dyDescent="0.25">
      <c r="G18" s="6"/>
      <c r="H18" s="10"/>
      <c r="I18" s="13"/>
    </row>
    <row r="19" spans="1:9" ht="14.25" x14ac:dyDescent="0.2">
      <c r="A19" s="1"/>
      <c r="B19" s="1"/>
      <c r="C19" s="1"/>
      <c r="E19" s="1"/>
      <c r="F19" s="1"/>
      <c r="G19" s="1"/>
      <c r="H19" s="11"/>
    </row>
    <row r="20" spans="1:9" ht="14.25" x14ac:dyDescent="0.2">
      <c r="G20" s="3"/>
      <c r="H20" s="11"/>
    </row>
    <row r="21" spans="1:9" ht="14.25" x14ac:dyDescent="0.2">
      <c r="D21" s="3"/>
      <c r="G21" s="3"/>
      <c r="H21" s="11"/>
    </row>
    <row r="22" spans="1:9" ht="14.25" x14ac:dyDescent="0.2">
      <c r="A22" s="3"/>
      <c r="D22" s="16"/>
      <c r="E22" s="16"/>
      <c r="F22" s="16"/>
      <c r="G22" s="16"/>
      <c r="H22" s="9"/>
      <c r="I22" s="20"/>
    </row>
    <row r="23" spans="1:9" ht="14.25" x14ac:dyDescent="0.2">
      <c r="A23" s="3"/>
      <c r="D23" s="16"/>
      <c r="E23" s="18"/>
      <c r="F23" s="16"/>
      <c r="G23" s="16"/>
      <c r="H23" s="9"/>
      <c r="I23" s="20"/>
    </row>
    <row r="24" spans="1:9" ht="14.25" x14ac:dyDescent="0.2">
      <c r="A24" s="3"/>
      <c r="D24" s="16"/>
      <c r="E24" s="16"/>
      <c r="F24" s="16"/>
      <c r="G24" s="16"/>
      <c r="H24" s="9"/>
      <c r="I24" s="20"/>
    </row>
    <row r="25" spans="1:9" ht="14.25" x14ac:dyDescent="0.2">
      <c r="D25" s="16"/>
      <c r="E25" s="16"/>
      <c r="F25" s="16"/>
      <c r="G25" s="16"/>
      <c r="H25" s="9"/>
      <c r="I25" s="20"/>
    </row>
    <row r="26" spans="1:9" ht="14.25" x14ac:dyDescent="0.2">
      <c r="D26" s="16"/>
      <c r="E26" s="16"/>
      <c r="F26" s="16"/>
      <c r="G26" s="16"/>
      <c r="H26" s="9"/>
      <c r="I26" s="20"/>
    </row>
    <row r="27" spans="1:9" ht="14.25" x14ac:dyDescent="0.2">
      <c r="D27" s="21"/>
      <c r="E27" s="17"/>
      <c r="F27" s="17"/>
      <c r="G27" s="16"/>
      <c r="H27" s="9"/>
      <c r="I27" s="20"/>
    </row>
    <row r="28" spans="1:9" ht="14.25" x14ac:dyDescent="0.2">
      <c r="D28" s="17"/>
      <c r="E28" s="17"/>
      <c r="F28" s="17"/>
      <c r="G28" s="17"/>
      <c r="H28" s="11"/>
      <c r="I28" s="20"/>
    </row>
    <row r="29" spans="1:9" ht="14.25" x14ac:dyDescent="0.2">
      <c r="D29" s="17"/>
      <c r="E29" s="17"/>
      <c r="F29" s="17"/>
      <c r="G29" s="17"/>
      <c r="H29" s="9"/>
      <c r="I29" s="20"/>
    </row>
    <row r="30" spans="1:9" ht="14.25" x14ac:dyDescent="0.2">
      <c r="D30" s="16"/>
      <c r="E30" s="16"/>
      <c r="F30" s="16"/>
      <c r="G30" s="18"/>
      <c r="H30" s="9"/>
      <c r="I30" s="20"/>
    </row>
    <row r="31" spans="1:9" ht="15" x14ac:dyDescent="0.25">
      <c r="D31" s="4"/>
      <c r="E31" s="4"/>
      <c r="F31" s="4"/>
      <c r="G31" s="4"/>
      <c r="H31" s="10"/>
      <c r="I31" s="20"/>
    </row>
    <row r="32" spans="1:9" ht="14.25" x14ac:dyDescent="0.2">
      <c r="A32" s="26"/>
      <c r="B32" s="26"/>
      <c r="C32" s="26"/>
      <c r="H32" s="25"/>
      <c r="I32" s="20"/>
    </row>
    <row r="33" spans="1:9" ht="15" x14ac:dyDescent="0.25">
      <c r="A33" s="1"/>
      <c r="H33" s="10"/>
      <c r="I33" s="20"/>
    </row>
    <row r="34" spans="1:9" ht="15" x14ac:dyDescent="0.25">
      <c r="A34" s="1"/>
      <c r="H34" s="22"/>
    </row>
    <row r="35" spans="1:9" x14ac:dyDescent="0.2">
      <c r="A35" s="1"/>
    </row>
    <row r="36" spans="1:9" x14ac:dyDescent="0.2">
      <c r="A36" s="3"/>
    </row>
    <row r="37" spans="1:9" x14ac:dyDescent="0.2">
      <c r="A37" s="3"/>
    </row>
    <row r="38" spans="1:9" x14ac:dyDescent="0.2">
      <c r="A38" s="3"/>
    </row>
    <row r="39" spans="1:9" x14ac:dyDescent="0.2">
      <c r="A39" s="3"/>
    </row>
    <row r="40" spans="1:9" x14ac:dyDescent="0.2">
      <c r="A40" s="24"/>
    </row>
    <row r="42" spans="1:9" x14ac:dyDescent="0.2">
      <c r="A42" s="2"/>
      <c r="B42" s="3"/>
      <c r="C42" s="3"/>
      <c r="D42" s="3"/>
    </row>
    <row r="43" spans="1:9" x14ac:dyDescent="0.2">
      <c r="A43" s="3"/>
      <c r="B43" s="3"/>
      <c r="C43" s="3"/>
      <c r="D43" s="3"/>
    </row>
    <row r="44" spans="1:9" ht="14.25" x14ac:dyDescent="0.2">
      <c r="A44" s="3"/>
      <c r="B44" s="3"/>
      <c r="C44" s="3"/>
      <c r="D44" s="3"/>
      <c r="H44" s="9"/>
    </row>
    <row r="45" spans="1:9" ht="14.25" x14ac:dyDescent="0.2">
      <c r="A45" s="3"/>
      <c r="B45" s="1"/>
      <c r="C45" s="3"/>
      <c r="D45" s="3"/>
      <c r="H45" s="9"/>
    </row>
    <row r="46" spans="1:9" ht="15" x14ac:dyDescent="0.25">
      <c r="A46" s="1"/>
      <c r="B46" s="3"/>
      <c r="C46" s="3"/>
      <c r="D46" s="3"/>
      <c r="H46" s="10"/>
    </row>
    <row r="47" spans="1:9" x14ac:dyDescent="0.2">
      <c r="A47" s="1"/>
      <c r="H47" s="23"/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PJCDA 2016 Projected Revenue</vt:lpstr>
      <vt:lpstr>PJCDA 2016 Projected Expenses</vt:lpstr>
      <vt:lpstr>Sheet3</vt:lpstr>
      <vt:lpstr>'PJCDA 2016 Projected Expenses'!Print_Area</vt:lpstr>
      <vt:lpstr>'PJCDA 2016 Projected Revenue'!Print_Area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Hendrickson</dc:creator>
  <cp:lastModifiedBy>Robin Waizenegger</cp:lastModifiedBy>
  <cp:lastPrinted>2016-01-05T13:34:53Z</cp:lastPrinted>
  <dcterms:created xsi:type="dcterms:W3CDTF">2000-11-01T17:37:02Z</dcterms:created>
  <dcterms:modified xsi:type="dcterms:W3CDTF">2016-01-05T13:35:24Z</dcterms:modified>
</cp:coreProperties>
</file>